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TOTAL" sheetId="8" state="visible" r:id="rId9"/>
    <sheet name="menores" sheetId="9" state="visible" r:id="rId10"/>
  </sheets>
  <definedNames>
    <definedName function="false" hidden="false" localSheetId="8" name="_xlnm.Print_Area" vbProcedure="false">menores!$A$1:$F$17</definedName>
    <definedName function="false" hidden="false" localSheetId="7" name="_xlnm.Print_Area" vbProcedure="false">TOTAL!$A$1:$F$14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<sst xmlns="http://schemas.openxmlformats.org/spreadsheetml/2006/main" count="238" uniqueCount="60">
  <si>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</si>
  <si>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</si>
  <si>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</si>
  <si>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</si>
  <si>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</si>
  <si>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</si>
  <si>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</si>
  <si>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</si>
  <si>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</si>
  <si>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</si>
  <si>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Equipamento de microfilmagem (Microfilmadora), marca
ALOS, modelo DR 1600 MK II, número de série 37006670;</t>
  </si>
  <si>
    <t xml:space="preserve">unidade</t>
  </si>
  <si>
    <t xml:space="preserve">SCANSYSTEM LTDA</t>
  </si>
  <si>
    <t xml:space="preserve">MS - COMERCIO DE MAQUINAS E SERVIÇOS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</si>
  <si>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</si>
  <si>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</si>
  <si>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</si>
  <si>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</si>
  <si>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</si>
  <si>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</si>
  <si>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</si>
  <si>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</si>
  <si>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</si>
  <si>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</si>
  <si>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</si>
  <si>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</si>
  <si>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</si>
  <si>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</si>
  <si>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</si>
  <si>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</si>
  <si>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</si>
  <si>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Equipamento de microfilmagem (Microfilmadora), marca
ALOS, modelo DR 1600 MK II, número de série 37006589;</t>
  </si>
  <si>
    <t xml:space="preserve">ITEM 3</t>
  </si>
  <si>
    <t xml:space="preserve">Leitor de inspeção de microfilmes, marca INDUS, modelo Super
Carrel Mot, número de série LR-92-103-474;</t>
  </si>
  <si>
    <t xml:space="preserve">ITEM 4</t>
  </si>
  <si>
    <t xml:space="preserve">Leitor de inspeção de microfilmes, marca DUKANE, modelo
Universal, número de série 1568061;</t>
  </si>
  <si>
    <t xml:space="preserve">ITEM 5</t>
  </si>
  <si>
    <t xml:space="preserve">Scanner de mesa marca KODAK, modelo i3200 Scanner,
número de série 53076473;</t>
  </si>
  <si>
    <t xml:space="preserve">DATAFILME SISTEMAS DE IMAGEM E INFORMAÇÃO LTDA</t>
  </si>
  <si>
    <t xml:space="preserve">ITEM 6</t>
  </si>
  <si>
    <t xml:space="preserve">Scanner de mesa marca HP, modelo HP SACANJET N9120,
número de série CN99QF200R L2684-64001;</t>
  </si>
  <si>
    <t xml:space="preserve">ITEM 7</t>
  </si>
  <si>
    <t xml:space="preserve">Scanner de mesa marca HP, modelo HP SACANJET N9120,
número de série CN99QF200Q L2684-64001.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</si>
  <si>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</si>
  <si>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</si>
  <si>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</si>
  <si>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</si>
  <si>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</si>
  <si>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Bimestral</t>
  </si>
  <si>
    <t xml:space="preserve">Valor Total (x6)</t>
  </si>
  <si>
    <t xml:space="preserve">LOTE 01</t>
  </si>
  <si>
    <t xml:space="preserve">TOTAL LOTE 01</t>
  </si>
  <si>
    <t xml:space="preserve">LOTE 02</t>
  </si>
  <si>
    <t xml:space="preserve">TOTAL LOTE 02</t>
  </si>
  <si>
    <t xml:space="preserve">VALOR TOTAL ESTIMADO</t>
  </si>
  <si>
    <t xml:space="preserve">MENORES PREÇOS OFERTADOS</t>
  </si>
  <si>
    <t xml:space="preserve">Valor Unitário</t>
  </si>
  <si>
    <t xml:space="preserve">Valor Total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</si>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</sst>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* #,##0.00_-;\-* #,##0.00_-;_-* \-??_-;_-@_-"/>
    <numFmt numFmtId="169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2"/>
      <name val="Calibri"/>
      <family val="2"/>
      <charset val="1"/>
    </font>
    <font>
      <b val="true"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48A54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948A54"/>
        <bgColor rgb="FF80808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11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4" fillId="11" borderId="5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9" fillId="11" borderId="7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11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4" fillId="11" borderId="7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4" fillId="11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48A5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1815</v>
      </c>
      <c r="F3" s="11" t="n">
        <f aca="false">MIN(H3:H17)</f>
        <v>1780</v>
      </c>
      <c r="G3" s="12" t="s">
        <v>12</v>
      </c>
      <c r="H3" s="13" t="n">
        <v>1850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1780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49.4974746830583</v>
      </c>
      <c r="B20" s="25" t="n">
        <f aca="false">COUNT(H3:H17)</f>
        <v>2</v>
      </c>
      <c r="C20" s="26" t="n">
        <f aca="false">IF(B20&lt;2,"N/A",(A20/D20))</f>
        <v>0.0272713359135308</v>
      </c>
      <c r="D20" s="27" t="n">
        <f aca="false">ROUND(AVERAGE(H3:H17),2)</f>
        <v>1815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1815</v>
      </c>
      <c r="G20" s="29" t="str">
        <f aca="false">INDEX(G3:G17,MATCH(H20,H3:H17,0))</f>
        <v>MS - COMERCIO DE MAQUINAS E SERVIÇOS LTDA</v>
      </c>
      <c r="H20" s="30" t="n">
        <f aca="false">MIN(H3:H17)</f>
        <v>1780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1815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1815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</v>
      </c>
      <c r="C3" s="9" t="s">
        <v>11</v>
      </c>
      <c r="D3" s="10" t="n">
        <v>1</v>
      </c>
      <c r="E3" s="11" t="n">
        <f aca="false">IF(C20&lt;=25%,D20,MIN(E20:F20))</f>
        <v>1815</v>
      </c>
      <c r="F3" s="11" t="n">
        <f aca="false">MIN(H3:H17)</f>
        <v>1780</v>
      </c>
      <c r="G3" s="12" t="s">
        <v>12</v>
      </c>
      <c r="H3" s="13" t="n">
        <v>1850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1780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49.4974746830583</v>
      </c>
      <c r="B20" s="25" t="n">
        <f aca="false">COUNT(H3:H17)</f>
        <v>2</v>
      </c>
      <c r="C20" s="26" t="n">
        <f aca="false">IF(B20&lt;2,"N/A",(A20/D20))</f>
        <v>0.0272713359135308</v>
      </c>
      <c r="D20" s="27" t="n">
        <f aca="false">ROUND(AVERAGE(H3:H17),2)</f>
        <v>1815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1815</v>
      </c>
      <c r="G20" s="29" t="str">
        <f aca="false">INDEX(G3:G17,MATCH(H20,H3:H17,0))</f>
        <v>MS - COMERCIO DE MAQUINAS E SERVIÇOS LTDA</v>
      </c>
      <c r="H20" s="30" t="n">
        <f aca="false">MIN(H3:H17)</f>
        <v>1780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1815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1815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</v>
      </c>
      <c r="C3" s="9" t="s">
        <v>11</v>
      </c>
      <c r="D3" s="10" t="n">
        <v>1</v>
      </c>
      <c r="E3" s="11" t="n">
        <f aca="false">IF(C20&lt;=25%,D20,MIN(E20:F20))</f>
        <v>1200</v>
      </c>
      <c r="F3" s="11" t="n">
        <f aca="false">MIN(H3:H17)</f>
        <v>1100</v>
      </c>
      <c r="G3" s="12" t="s">
        <v>12</v>
      </c>
      <c r="H3" s="13" t="n">
        <v>1300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141.42135623731</v>
      </c>
      <c r="B20" s="25" t="n">
        <f aca="false">COUNT(H3:H17)</f>
        <v>2</v>
      </c>
      <c r="C20" s="26" t="n">
        <f aca="false">IF(B20&lt;2,"N/A",(A20/D20))</f>
        <v>0.117851130197758</v>
      </c>
      <c r="D20" s="27" t="n">
        <f aca="false">ROUND(AVERAGE(H3:H17),2)</f>
        <v>1200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1200</v>
      </c>
      <c r="G20" s="29" t="str">
        <f aca="false">INDEX(G3:G17,MATCH(H20,H3:H17,0))</f>
        <v>MS - COMERCIO DE MAQUINAS E SERVIÇOS LTDA</v>
      </c>
      <c r="H20" s="30" t="n">
        <f aca="false">MIN(H3:H17)</f>
        <v>1100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1200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</v>
      </c>
      <c r="E3" s="11" t="n">
        <f aca="false">IF(C20&lt;=25%,D20,MIN(E20:F20))</f>
        <v>1200</v>
      </c>
      <c r="F3" s="11" t="n">
        <f aca="false">MIN(H3:H17)</f>
        <v>1100</v>
      </c>
      <c r="G3" s="12" t="s">
        <v>12</v>
      </c>
      <c r="H3" s="13" t="n">
        <v>1300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141.42135623731</v>
      </c>
      <c r="B20" s="25" t="n">
        <f aca="false">COUNT(H3:H17)</f>
        <v>2</v>
      </c>
      <c r="C20" s="26" t="n">
        <f aca="false">IF(B20&lt;2,"N/A",(A20/D20))</f>
        <v>0.117851130197758</v>
      </c>
      <c r="D20" s="27" t="n">
        <f aca="false">ROUND(AVERAGE(H3:H17),2)</f>
        <v>1200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1200</v>
      </c>
      <c r="G20" s="29" t="str">
        <f aca="false">INDEX(G3:G17,MATCH(H20,H3:H17,0))</f>
        <v>MS - COMERCIO DE MAQUINAS E SERVIÇOS LTDA</v>
      </c>
      <c r="H20" s="30" t="n">
        <f aca="false">MIN(H3:H17)</f>
        <v>1100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1200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4" activeCellId="0" sqref="G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n">
        <f aca="false">IF(H3="","",(IF($C$20&lt;25%,"N/A",IF(H3&lt;=($D$20+$A$20),H3,"Descartado"))))</f>
        <v>750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n">
        <f aca="false">IF(H4="","",(IF($C$20&lt;25%,"N/A",IF(H4&lt;=($D$20+$A$20),H4,"Descartado"))))</f>
        <v>700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5542.22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2781.33562210676</v>
      </c>
      <c r="B20" s="25" t="n">
        <f aca="false">COUNT(H3:H17)</f>
        <v>3</v>
      </c>
      <c r="C20" s="26" t="n">
        <f aca="false">IF(B20&lt;2,"N/A",(A20/D20))</f>
        <v>1.19332727893577</v>
      </c>
      <c r="D20" s="27" t="n">
        <f aca="false">ROUND(AVERAGE(H3:H17),2)</f>
        <v>2330.74</v>
      </c>
      <c r="E20" s="28" t="n">
        <f aca="false">IFERROR(ROUND(IF(B20&lt;2,"N/A",(IF(C20&lt;=25%,"N/A",AVERAGE(I3:I17)))),2),"N/A")</f>
        <v>725</v>
      </c>
      <c r="F20" s="28" t="n">
        <f aca="false">ROUND(MEDIAN(H3:H17),2)</f>
        <v>750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3" activeCellId="0" sqref="D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40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35.3553390593274</v>
      </c>
      <c r="B20" s="25" t="n">
        <f aca="false">COUNT(H3:H17)</f>
        <v>2</v>
      </c>
      <c r="C20" s="26" t="n">
        <f aca="false">IF(B20&lt;2,"N/A",(A20/D20))</f>
        <v>0.0487659849094171</v>
      </c>
      <c r="D20" s="27" t="n">
        <f aca="false">ROUND(AVERAGE(H3:H17),2)</f>
        <v>725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725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27" colorId="64" zoomScale="100" zoomScaleNormal="100" zoomScalePageLayoutView="100" workbookViewId="0">
      <selection pane="topLeft" activeCell="C41" activeCellId="0" sqref="C4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35.3553390593274</v>
      </c>
      <c r="B20" s="25" t="n">
        <f aca="false">COUNT(H3:H17)</f>
        <v>2</v>
      </c>
      <c r="C20" s="26" t="n">
        <f aca="false">IF(B20&lt;2,"N/A",(A20/D20))</f>
        <v>0.0487659849094171</v>
      </c>
      <c r="D20" s="27" t="n">
        <f aca="false">ROUND(AVERAGE(H3:H17),2)</f>
        <v>725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725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4"/>
  <sheetViews>
    <sheetView showFormulas="false" showGridLines="true" showRowColHeaders="true" showZeros="true" rightToLeft="false" tabSelected="true" showOutlineSymbols="true" defaultGridColor="true" view="pageBreakPreview" topLeftCell="A6" colorId="64" zoomScale="100" zoomScaleNormal="100" zoomScalePageLayoutView="100" workbookViewId="0">
      <selection pane="topLeft" activeCell="B22" activeCellId="0" sqref="B22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4" min="3" style="42" width="13.29"/>
    <col collapsed="false" customWidth="true" hidden="false" outlineLevel="0" max="5" min="5" style="42" width="14.43"/>
    <col collapsed="false" customWidth="true" hidden="false" outlineLevel="0" max="6" min="6" style="42" width="15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customFormat="false" ht="15.75" hidden="false" customHeight="true" outlineLevel="0" collapsed="false">
      <c r="A1" s="44" t="s">
        <v>43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44</v>
      </c>
      <c r="B2" s="45" t="s">
        <v>45</v>
      </c>
      <c r="C2" s="45" t="s">
        <v>46</v>
      </c>
      <c r="D2" s="45" t="s">
        <v>47</v>
      </c>
      <c r="E2" s="45" t="s">
        <v>48</v>
      </c>
      <c r="F2" s="45" t="s">
        <v>49</v>
      </c>
    </row>
    <row r="3" customFormat="false" ht="15.75" hidden="false" customHeight="true" outlineLevel="0" collapsed="false">
      <c r="A3" s="46" t="s">
        <v>50</v>
      </c>
      <c r="B3" s="46"/>
      <c r="C3" s="46"/>
      <c r="D3" s="46"/>
      <c r="E3" s="46"/>
      <c r="F3" s="46"/>
    </row>
    <row r="4" customFormat="false" ht="25.5" hidden="false" customHeight="false" outlineLevel="0" collapsed="false">
      <c r="A4" s="47" t="n">
        <v>1</v>
      </c>
      <c r="B4" s="48" t="str">
        <f aca="false">Item1!B3</f>
        <v>Equipamento de microfilmagem (Microfilmadora), marca
ALOS, modelo DR 1600 MK II, número de série 37006670;</v>
      </c>
      <c r="C4" s="47" t="str">
        <f aca="false">Item1!C3</f>
        <v>unidade</v>
      </c>
      <c r="D4" s="47" t="n">
        <f aca="false">Item1!D3</f>
        <v>1</v>
      </c>
      <c r="E4" s="49" t="n">
        <f aca="false">Item1!E3</f>
        <v>1815</v>
      </c>
      <c r="F4" s="50" t="n">
        <f aca="false">(ROUND(E4,2)*D4)*6</f>
        <v>10890</v>
      </c>
      <c r="G4" s="51" t="str">
        <f aca="false">IF(F4&gt;80000,"necessária a subdivisão deste item em cotas!","")</f>
        <v/>
      </c>
    </row>
    <row r="5" customFormat="false" ht="25.5" hidden="false" customHeight="false" outlineLevel="0" collapsed="false">
      <c r="A5" s="47" t="n">
        <v>2</v>
      </c>
      <c r="B5" s="48" t="str">
        <f aca="false">Item2!B3</f>
        <v>Equipamento de microfilmagem (Microfilmadora), marca
ALOS, modelo DR 1600 MK II, número de série 37006589;</v>
      </c>
      <c r="C5" s="47" t="str">
        <f aca="false">Item2!C3</f>
        <v>unidade</v>
      </c>
      <c r="D5" s="47" t="n">
        <f aca="false">Item2!D3</f>
        <v>1</v>
      </c>
      <c r="E5" s="49" t="n">
        <f aca="false">Item2!E3</f>
        <v>1815</v>
      </c>
      <c r="F5" s="50" t="n">
        <f aca="false">(ROUND(E5,2)*D5)*6</f>
        <v>10890</v>
      </c>
    </row>
    <row r="6" customFormat="false" ht="25.5" hidden="false" customHeight="false" outlineLevel="0" collapsed="false">
      <c r="A6" s="47" t="n">
        <v>3</v>
      </c>
      <c r="B6" s="48" t="str">
        <f aca="false">Item3!B3</f>
        <v>Leitor de inspeção de microfilmes, marca INDUS, modelo Super
Carrel Mot, número de série LR-92-103-474;</v>
      </c>
      <c r="C6" s="47" t="str">
        <f aca="false">Item3!C3</f>
        <v>unidade</v>
      </c>
      <c r="D6" s="47" t="n">
        <f aca="false">Item3!D3</f>
        <v>1</v>
      </c>
      <c r="E6" s="49" t="n">
        <f aca="false">Item3!E3</f>
        <v>1200</v>
      </c>
      <c r="F6" s="50" t="n">
        <f aca="false">(ROUND(E6,2)*D6)*6</f>
        <v>7200</v>
      </c>
    </row>
    <row r="7" customFormat="false" ht="25.5" hidden="false" customHeight="false" outlineLevel="0" collapsed="false">
      <c r="A7" s="47" t="n">
        <v>4</v>
      </c>
      <c r="B7" s="48" t="str">
        <f aca="false">Item4!B3</f>
        <v>Leitor de inspeção de microfilmes, marca DUKANE, modelo
Universal, número de série 1568061;</v>
      </c>
      <c r="C7" s="47" t="str">
        <f aca="false">Item4!C3</f>
        <v>unidade</v>
      </c>
      <c r="D7" s="47" t="n">
        <f aca="false">Item4!D3</f>
        <v>1</v>
      </c>
      <c r="E7" s="49" t="n">
        <f aca="false">Item4!E3</f>
        <v>1200</v>
      </c>
      <c r="F7" s="50" t="n">
        <f aca="false">(ROUND(E7,2)*D7)*6</f>
        <v>7200</v>
      </c>
    </row>
    <row r="8" customFormat="false" ht="15.75" hidden="false" customHeight="true" outlineLevel="0" collapsed="false">
      <c r="A8" s="52" t="s">
        <v>51</v>
      </c>
      <c r="B8" s="52"/>
      <c r="C8" s="52"/>
      <c r="D8" s="52"/>
      <c r="E8" s="53" t="n">
        <f aca="false">SUM(F4:F7)</f>
        <v>36180</v>
      </c>
      <c r="F8" s="54"/>
    </row>
    <row r="9" customFormat="false" ht="15.75" hidden="false" customHeight="true" outlineLevel="0" collapsed="false">
      <c r="A9" s="46" t="s">
        <v>52</v>
      </c>
      <c r="B9" s="46"/>
      <c r="C9" s="46"/>
      <c r="D9" s="46"/>
      <c r="E9" s="46"/>
      <c r="F9" s="46"/>
    </row>
    <row r="10" customFormat="false" ht="25.5" hidden="false" customHeight="false" outlineLevel="0" collapsed="false">
      <c r="A10" s="47" t="n">
        <v>5</v>
      </c>
      <c r="B10" s="48" t="str">
        <f aca="false">Item5!B3</f>
        <v>Scanner de mesa marca KODAK, modelo i3200 Scanner,
número de série 53076473;</v>
      </c>
      <c r="C10" s="47" t="str">
        <f aca="false">Item5!C3</f>
        <v>unidade</v>
      </c>
      <c r="D10" s="47" t="n">
        <f aca="false">Item5!D3</f>
        <v>1</v>
      </c>
      <c r="E10" s="49" t="n">
        <f aca="false">Item5!E3</f>
        <v>725</v>
      </c>
      <c r="F10" s="50" t="n">
        <f aca="false">(ROUND(E10,2)*D10)*6</f>
        <v>4350</v>
      </c>
    </row>
    <row r="11" customFormat="false" ht="25.5" hidden="false" customHeight="false" outlineLevel="0" collapsed="false">
      <c r="A11" s="47" t="n">
        <v>6</v>
      </c>
      <c r="B11" s="48" t="str">
        <f aca="false">Item6!B3</f>
        <v>Scanner de mesa marca HP, modelo HP SACANJET N9120,
número de série CN99QF200R L2684-64001;</v>
      </c>
      <c r="C11" s="47" t="str">
        <f aca="false">Item6!C3</f>
        <v>unidade</v>
      </c>
      <c r="D11" s="47" t="n">
        <f aca="false">Item6!D3</f>
        <v>1</v>
      </c>
      <c r="E11" s="49" t="n">
        <f aca="false">Item6!E3</f>
        <v>725</v>
      </c>
      <c r="F11" s="50" t="n">
        <f aca="false">(ROUND(E11,2)*D11)*6</f>
        <v>4350</v>
      </c>
    </row>
    <row r="12" customFormat="false" ht="25.5" hidden="false" customHeight="false" outlineLevel="0" collapsed="false">
      <c r="A12" s="47" t="n">
        <v>7</v>
      </c>
      <c r="B12" s="48" t="str">
        <f aca="false">Item7!B3</f>
        <v>Scanner de mesa marca HP, modelo HP SACANJET N9120,
número de série CN99QF200Q L2684-64001.</v>
      </c>
      <c r="C12" s="47" t="str">
        <f aca="false">Item7!C3</f>
        <v>unidade</v>
      </c>
      <c r="D12" s="47" t="n">
        <f aca="false">Item7!D3</f>
        <v>1</v>
      </c>
      <c r="E12" s="49" t="n">
        <f aca="false">Item7!E3</f>
        <v>725</v>
      </c>
      <c r="F12" s="50" t="n">
        <f aca="false">(ROUND(E12,2)*D12)*6</f>
        <v>4350</v>
      </c>
    </row>
    <row r="13" customFormat="false" ht="15.75" hidden="false" customHeight="true" outlineLevel="0" collapsed="false">
      <c r="A13" s="55" t="s">
        <v>53</v>
      </c>
      <c r="B13" s="55"/>
      <c r="C13" s="55"/>
      <c r="D13" s="55"/>
      <c r="E13" s="56" t="n">
        <f aca="false">SUM(F10:F12)</f>
        <v>13050</v>
      </c>
      <c r="F13" s="57"/>
    </row>
    <row r="14" customFormat="false" ht="15.75" hidden="false" customHeight="true" outlineLevel="0" collapsed="false">
      <c r="A14" s="58"/>
      <c r="B14" s="58"/>
      <c r="C14" s="44" t="s">
        <v>54</v>
      </c>
      <c r="D14" s="44"/>
      <c r="E14" s="44"/>
      <c r="F14" s="59" t="n">
        <f aca="false">SUM(F4:F12)</f>
        <v>49230</v>
      </c>
    </row>
  </sheetData>
  <mergeCells count="6">
    <mergeCell ref="A1:F1"/>
    <mergeCell ref="A3:F3"/>
    <mergeCell ref="A8:D8"/>
    <mergeCell ref="A9:F9"/>
    <mergeCell ref="A13:D13"/>
    <mergeCell ref="C14:E1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4" activeCellId="0" sqref="B24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4" min="3" style="60" width="13.29"/>
    <col collapsed="false" customWidth="true" hidden="false" outlineLevel="0" max="5" min="5" style="42" width="13.29"/>
    <col collapsed="false" customWidth="true" hidden="false" outlineLevel="0" max="6" min="6" style="42" width="15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s="43" customFormat="true" ht="15.75" hidden="false" customHeight="true" outlineLevel="0" collapsed="false">
      <c r="A1" s="44" t="s">
        <v>55</v>
      </c>
      <c r="B1" s="44"/>
      <c r="C1" s="44"/>
      <c r="D1" s="44"/>
      <c r="E1" s="44"/>
      <c r="F1" s="44"/>
    </row>
    <row r="2" s="43" customFormat="true" ht="25.5" hidden="false" customHeight="false" outlineLevel="0" collapsed="false">
      <c r="A2" s="45" t="s">
        <v>44</v>
      </c>
      <c r="B2" s="45" t="s">
        <v>45</v>
      </c>
      <c r="C2" s="45" t="s">
        <v>46</v>
      </c>
      <c r="D2" s="45" t="s">
        <v>47</v>
      </c>
      <c r="E2" s="45" t="s">
        <v>56</v>
      </c>
      <c r="F2" s="45" t="s">
        <v>57</v>
      </c>
    </row>
    <row r="3" s="43" customFormat="true" ht="17.25" hidden="false" customHeight="false" outlineLevel="0" collapsed="false">
      <c r="A3" s="61" t="s">
        <v>58</v>
      </c>
      <c r="B3" s="62" t="str">
        <f aca="false">Item1!G20</f>
        <v>MS - COMERCIO DE MAQUINAS E SERVIÇOS LTDA</v>
      </c>
      <c r="C3" s="62"/>
      <c r="D3" s="62"/>
      <c r="E3" s="62"/>
      <c r="F3" s="62"/>
    </row>
    <row r="4" s="43" customFormat="true" ht="25.5" hidden="false" customHeight="false" outlineLevel="0" collapsed="false">
      <c r="A4" s="47" t="n">
        <v>1</v>
      </c>
      <c r="B4" s="48" t="str">
        <f aca="false">Item1!B3</f>
        <v>Equipamento de microfilmagem (Microfilmadora), marca
ALOS, modelo DR 1600 MK II, número de série 37006670;</v>
      </c>
      <c r="C4" s="47" t="str">
        <f aca="false">Item1!C3</f>
        <v>unidade</v>
      </c>
      <c r="D4" s="47" t="n">
        <f aca="false">Item1!D3</f>
        <v>1</v>
      </c>
      <c r="E4" s="50" t="n">
        <f aca="false">Item1!F3</f>
        <v>1780</v>
      </c>
      <c r="F4" s="50" t="n">
        <f aca="false">(ROUND(E4,2)*D4)</f>
        <v>1780</v>
      </c>
    </row>
    <row r="5" s="43" customFormat="true" ht="17.25" hidden="false" customHeight="false" outlineLevel="0" collapsed="false">
      <c r="A5" s="61" t="s">
        <v>58</v>
      </c>
      <c r="B5" s="62" t="str">
        <f aca="false">Item2!G20</f>
        <v>MS - COMERCIO DE MAQUINAS E SERVIÇOS LTDA</v>
      </c>
      <c r="C5" s="62"/>
      <c r="D5" s="62"/>
      <c r="E5" s="62"/>
      <c r="F5" s="62"/>
    </row>
    <row r="6" customFormat="false" ht="25.5" hidden="false" customHeight="false" outlineLevel="0" collapsed="false">
      <c r="A6" s="47" t="n">
        <v>2</v>
      </c>
      <c r="B6" s="48" t="str">
        <f aca="false">Item2!B3</f>
        <v>Equipamento de microfilmagem (Microfilmadora), marca
ALOS, modelo DR 1600 MK II, número de série 37006589;</v>
      </c>
      <c r="C6" s="47" t="str">
        <f aca="false">Item2!C3</f>
        <v>unidade</v>
      </c>
      <c r="D6" s="47" t="n">
        <f aca="false">Item2!D3</f>
        <v>1</v>
      </c>
      <c r="E6" s="50" t="n">
        <f aca="false">Item2!F3</f>
        <v>1780</v>
      </c>
      <c r="F6" s="50" t="n">
        <f aca="false">(ROUND(E6,2)*D6)</f>
        <v>1780</v>
      </c>
    </row>
    <row r="7" customFormat="false" ht="17.25" hidden="false" customHeight="false" outlineLevel="0" collapsed="false">
      <c r="A7" s="61" t="s">
        <v>58</v>
      </c>
      <c r="B7" s="62" t="str">
        <f aca="false">Item3!G20</f>
        <v>MS - COMERCIO DE MAQUINAS E SERVIÇOS LTDA</v>
      </c>
      <c r="C7" s="62"/>
      <c r="D7" s="62"/>
      <c r="E7" s="62"/>
      <c r="F7" s="62"/>
    </row>
    <row r="8" customFormat="false" ht="25.5" hidden="false" customHeight="false" outlineLevel="0" collapsed="false">
      <c r="A8" s="47" t="n">
        <v>3</v>
      </c>
      <c r="B8" s="48" t="str">
        <f aca="false">Item3!B3</f>
        <v>Leitor de inspeção de microfilmes, marca INDUS, modelo Super
Carrel Mot, número de série LR-92-103-474;</v>
      </c>
      <c r="C8" s="47" t="str">
        <f aca="false">Item3!C3</f>
        <v>unidade</v>
      </c>
      <c r="D8" s="47" t="n">
        <f aca="false">Item3!D3</f>
        <v>1</v>
      </c>
      <c r="E8" s="50" t="n">
        <f aca="false">Item3!F3</f>
        <v>1100</v>
      </c>
      <c r="F8" s="50" t="n">
        <f aca="false">(ROUND(E8,2)*D8)</f>
        <v>1100</v>
      </c>
    </row>
    <row r="9" customFormat="false" ht="12.75" hidden="false" customHeight="true" outlineLevel="0" collapsed="false">
      <c r="A9" s="61" t="s">
        <v>58</v>
      </c>
      <c r="B9" s="62" t="str">
        <f aca="false">Item4!G20</f>
        <v>MS - COMERCIO DE MAQUINAS E SERVIÇOS LTDA</v>
      </c>
      <c r="C9" s="62"/>
      <c r="D9" s="62"/>
      <c r="E9" s="62"/>
      <c r="F9" s="62"/>
    </row>
    <row r="10" customFormat="false" ht="25.5" hidden="false" customHeight="false" outlineLevel="0" collapsed="false">
      <c r="A10" s="47" t="n">
        <v>4</v>
      </c>
      <c r="B10" s="48" t="str">
        <f aca="false">Item4!B3</f>
        <v>Leitor de inspeção de microfilmes, marca DUKANE, modelo
Universal, número de série 1568061;</v>
      </c>
      <c r="C10" s="47" t="str">
        <f aca="false">Item4!C3</f>
        <v>unidade</v>
      </c>
      <c r="D10" s="47" t="n">
        <f aca="false">Item4!D3</f>
        <v>1</v>
      </c>
      <c r="E10" s="50" t="n">
        <f aca="false">Item4!F3</f>
        <v>1100</v>
      </c>
      <c r="F10" s="50" t="n">
        <f aca="false">(ROUND(E10,2)*D10)</f>
        <v>1100</v>
      </c>
    </row>
    <row r="11" customFormat="false" ht="17.25" hidden="false" customHeight="false" outlineLevel="0" collapsed="false">
      <c r="A11" s="61" t="s">
        <v>58</v>
      </c>
      <c r="B11" s="62" t="str">
        <f aca="false">Item5!G20</f>
        <v>MS - COMERCIO DE MAQUINAS E SERVIÇOS LTDA</v>
      </c>
      <c r="C11" s="62"/>
      <c r="D11" s="62"/>
      <c r="E11" s="62"/>
      <c r="F11" s="62"/>
    </row>
    <row r="12" customFormat="false" ht="25.5" hidden="false" customHeight="false" outlineLevel="0" collapsed="false">
      <c r="A12" s="47" t="n">
        <v>5</v>
      </c>
      <c r="B12" s="48" t="str">
        <f aca="false">Item5!B3</f>
        <v>Scanner de mesa marca KODAK, modelo i3200 Scanner,
número de série 53076473;</v>
      </c>
      <c r="C12" s="47" t="str">
        <f aca="false">Item5!C3</f>
        <v>unidade</v>
      </c>
      <c r="D12" s="47" t="n">
        <f aca="false">Item5!D3</f>
        <v>1</v>
      </c>
      <c r="E12" s="50" t="n">
        <f aca="false">Item5!F3</f>
        <v>700</v>
      </c>
      <c r="F12" s="50" t="n">
        <f aca="false">(ROUND(E12,2)*D12)</f>
        <v>700</v>
      </c>
    </row>
    <row r="13" customFormat="false" ht="17.25" hidden="false" customHeight="false" outlineLevel="0" collapsed="false">
      <c r="A13" s="61" t="s">
        <v>58</v>
      </c>
      <c r="B13" s="62" t="str">
        <f aca="false">Item6!G20</f>
        <v>MS - COMERCIO DE MAQUINAS E SERVIÇOS LTDA</v>
      </c>
      <c r="C13" s="62"/>
      <c r="D13" s="62"/>
      <c r="E13" s="62"/>
      <c r="F13" s="62"/>
    </row>
    <row r="14" customFormat="false" ht="25.5" hidden="false" customHeight="false" outlineLevel="0" collapsed="false">
      <c r="A14" s="47" t="n">
        <v>6</v>
      </c>
      <c r="B14" s="48" t="str">
        <f aca="false">Item6!B3</f>
        <v>Scanner de mesa marca HP, modelo HP SACANJET N9120,
número de série CN99QF200R L2684-64001;</v>
      </c>
      <c r="C14" s="47" t="str">
        <f aca="false">Item6!C3</f>
        <v>unidade</v>
      </c>
      <c r="D14" s="47" t="n">
        <f aca="false">Item6!D3</f>
        <v>1</v>
      </c>
      <c r="E14" s="50" t="n">
        <f aca="false">Item6!F3</f>
        <v>700</v>
      </c>
      <c r="F14" s="50" t="n">
        <f aca="false">(ROUND(E14,2)*D14)</f>
        <v>700</v>
      </c>
    </row>
    <row r="15" customFormat="false" ht="17.25" hidden="false" customHeight="false" outlineLevel="0" collapsed="false">
      <c r="A15" s="61" t="s">
        <v>58</v>
      </c>
      <c r="B15" s="62" t="str">
        <f aca="false">Item7!G20</f>
        <v>MS - COMERCIO DE MAQUINAS E SERVIÇOS LTDA</v>
      </c>
      <c r="C15" s="62"/>
      <c r="D15" s="62"/>
      <c r="E15" s="62"/>
      <c r="F15" s="62"/>
    </row>
    <row r="16" customFormat="false" ht="25.5" hidden="false" customHeight="false" outlineLevel="0" collapsed="false">
      <c r="A16" s="47" t="n">
        <v>7</v>
      </c>
      <c r="B16" s="48" t="str">
        <f aca="false">Item7!B3</f>
        <v>Scanner de mesa marca HP, modelo HP SACANJET N9120,
número de série CN99QF200Q L2684-64001.</v>
      </c>
      <c r="C16" s="47" t="str">
        <f aca="false">Item7!C3</f>
        <v>unidade</v>
      </c>
      <c r="D16" s="47" t="n">
        <f aca="false">Item7!D3</f>
        <v>1</v>
      </c>
      <c r="E16" s="50" t="n">
        <f aca="false">Item7!F3</f>
        <v>700</v>
      </c>
      <c r="F16" s="50" t="n">
        <f aca="false">(ROUND(E16,2)*D16)</f>
        <v>700</v>
      </c>
    </row>
    <row r="17" customFormat="false" ht="15.75" hidden="false" customHeight="true" outlineLevel="0" collapsed="false">
      <c r="A17" s="58"/>
      <c r="B17" s="58"/>
      <c r="C17" s="44" t="s">
        <v>59</v>
      </c>
      <c r="D17" s="44"/>
      <c r="E17" s="44"/>
      <c r="F17" s="59" t="n">
        <f aca="false">SUM(F4:F16)</f>
        <v>7860</v>
      </c>
    </row>
  </sheetData>
  <mergeCells count="9">
    <mergeCell ref="A1:F1"/>
    <mergeCell ref="B3:F3"/>
    <mergeCell ref="B5:F5"/>
    <mergeCell ref="B7:F7"/>
    <mergeCell ref="B9:F9"/>
    <mergeCell ref="B11:F11"/>
    <mergeCell ref="B13:F13"/>
    <mergeCell ref="B15:F15"/>
    <mergeCell ref="C17:E1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Elane França Mota</cp:lastModifiedBy>
  <cp:lastPrinted>2019-03-26T20:50:54Z</cp:lastPrinted>
  <dcterms:modified xsi:type="dcterms:W3CDTF">2020-02-07T14:26:28Z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